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Pol'!$A$1:$U$59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9" i="12" l="1"/>
  <c r="F39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I20" i="1"/>
  <c r="G20" i="1"/>
  <c r="E20" i="1"/>
  <c r="I19" i="1"/>
  <c r="G19" i="1"/>
  <c r="E19" i="1"/>
  <c r="I18" i="1"/>
  <c r="I17" i="1"/>
  <c r="G17" i="1"/>
  <c r="E17" i="1"/>
  <c r="I16" i="1"/>
  <c r="I50" i="1"/>
  <c r="G27" i="1"/>
  <c r="J28" i="1"/>
  <c r="J26" i="1"/>
  <c r="G38" i="1"/>
  <c r="F38" i="1"/>
  <c r="H32" i="1"/>
  <c r="J23" i="1"/>
  <c r="J24" i="1"/>
  <c r="J25" i="1"/>
  <c r="J27" i="1"/>
  <c r="E24" i="1"/>
  <c r="E26" i="1"/>
  <c r="K8" i="12" l="1"/>
  <c r="H47" i="1" s="1"/>
  <c r="G16" i="1" s="1"/>
  <c r="I8" i="12"/>
  <c r="G47" i="1" s="1"/>
  <c r="E16" i="1" s="1"/>
  <c r="Q8" i="12"/>
  <c r="F40" i="1"/>
  <c r="G23" i="1" s="1"/>
  <c r="O12" i="12"/>
  <c r="K37" i="12"/>
  <c r="H49" i="1" s="1"/>
  <c r="O37" i="12"/>
  <c r="K12" i="12"/>
  <c r="H48" i="1" s="1"/>
  <c r="U8" i="12"/>
  <c r="U37" i="12"/>
  <c r="Q37" i="12"/>
  <c r="I37" i="12"/>
  <c r="G49" i="1" s="1"/>
  <c r="U12" i="12"/>
  <c r="G8" i="12"/>
  <c r="Q12" i="12"/>
  <c r="I12" i="12"/>
  <c r="G48" i="1" s="1"/>
  <c r="E18" i="1" s="1"/>
  <c r="G12" i="12"/>
  <c r="O8" i="12"/>
  <c r="AD49" i="12"/>
  <c r="G39" i="1" s="1"/>
  <c r="G40" i="1" s="1"/>
  <c r="G25" i="1" s="1"/>
  <c r="G26" i="1" s="1"/>
  <c r="M37" i="12"/>
  <c r="G37" i="12"/>
  <c r="M13" i="12"/>
  <c r="M12" i="12" s="1"/>
  <c r="M9" i="12"/>
  <c r="M8" i="12" s="1"/>
  <c r="I21" i="1"/>
  <c r="G18" i="1" l="1"/>
  <c r="G21" i="1" s="1"/>
  <c r="E21" i="1"/>
  <c r="H39" i="1"/>
  <c r="H40" i="1" s="1"/>
  <c r="G50" i="1"/>
  <c r="G49" i="12"/>
  <c r="H50" i="1"/>
  <c r="G28" i="1"/>
  <c r="G24" i="1"/>
  <c r="G29" i="1" s="1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<sst xmlns="http://schemas.openxmlformats.org/spreadsheetml/2006/main" count="287" uniqueCount="176">
  <si>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</si>
  <si>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</si>
  <si>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</si>
  <si>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</si>
  <si>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</si>
  <si>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</si>
  <si>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</si>
  <si>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</si>
  <si>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</si>
  <si>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</si>
  <si>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</si>
  <si>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</si>
  <si>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</si>
  <si>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</si>
  <si>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</si>
  <si>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</si>
  <si>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</si>
  <si>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</si>
  <si>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</si>
  <si>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</si>
  <si>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</si>
  <si>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</si>
  <si>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</si>
  <si>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</si>
  <si>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</si>
  <si>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</si>
  <si>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</si>
  <si>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</si>
  <si>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</si>
  <si>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</si>
  <si>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</si>
  <si>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</si>
  <si>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</si>
  <si>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</si>
  <si>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</si>
  <si>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</si>
  <si>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</si>
  <si>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</si>
  <si>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</si>
  <si>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</si>
  <si>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</si>
  <si>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</si>
  <si>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</si>
  <si>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</si>
  <si>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</si>
  <si>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Sokolov-Závodu míru-parkoviště-VO</t>
  </si>
  <si>
    <t>Vlk Leopold</t>
  </si>
  <si>
    <t>Lesní 942</t>
  </si>
  <si>
    <t>Chodov</t>
  </si>
  <si>
    <t>35735</t>
  </si>
  <si>
    <t>Celkem za stavbu</t>
  </si>
  <si>
    <t>CZK</t>
  </si>
  <si>
    <t>Rekapitulace dílů</t>
  </si>
  <si>
    <t>Typ dílu</t>
  </si>
  <si>
    <t>1</t>
  </si>
  <si>
    <t>Zemní práce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</si>
  <si>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</si>
  <si>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</si>
  <si>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</si>
  <si>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</si>
  <si>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</si>
  <si>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</si>
  <si>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</si>
  <si>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</si>
  <si>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</si>
  <si>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</si>
  <si>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</si>
  <si>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</si>
  <si>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</si>
  <si>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</si>
  <si>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</si>
  <si>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</si>
  <si>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</si>
  <si>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</si>
  <si>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</si>
  <si>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</si>
  <si>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</si>
  <si>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</si>
  <si>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</si>
  <si>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</si>
  <si>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</si>
  <si>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</si>
  <si>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</si>
  <si>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</si>
  <si>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</si>
  <si>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</si>
  <si>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</si>
  <si>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</si>
  <si>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</si>
  <si>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131201110R00</t>
  </si>
  <si>
    <t>Hloubení nezapaž. jam hor.3 do 50 m3, STROJNĚ</t>
  </si>
  <si>
    <t>m3</t>
  </si>
  <si>
    <t>POL1_0</t>
  </si>
  <si>
    <t>141721101R00</t>
  </si>
  <si>
    <t>Řízené protlačení a vtažení PE d 110 mm, hor.1 - 4</t>
  </si>
  <si>
    <t>m</t>
  </si>
  <si>
    <t>174100010RA0</t>
  </si>
  <si>
    <t>Zásyp jam, rýh a šachet sypaninou</t>
  </si>
  <si>
    <t>POL2_0</t>
  </si>
  <si>
    <t>210810005R00</t>
  </si>
  <si>
    <t>Kabel CYKY-m 750 V 3 x 1,5 mm2 volně uložený</t>
  </si>
  <si>
    <t>34111030R</t>
  </si>
  <si>
    <t>Kabel silový s Cu jádrem 750 V CYKY 3 x 1,5 mm2</t>
  </si>
  <si>
    <t>POL3_0</t>
  </si>
  <si>
    <t>210810013R00</t>
  </si>
  <si>
    <t>Kabel CYKY-m 750 V 4 x 10 mm2 volně uložený</t>
  </si>
  <si>
    <t>34111076R</t>
  </si>
  <si>
    <t>Kabel silový s Cu jádrem 750 V CYKY 4 x10 mm2</t>
  </si>
  <si>
    <t>210010124R00</t>
  </si>
  <si>
    <t>Trubka ochranná z PE, uložená volně, DN do 80 mm</t>
  </si>
  <si>
    <t>3457114703R</t>
  </si>
  <si>
    <t>Trubka kabelová ohebná korugovaná chránička z HDPE, DN75mm</t>
  </si>
  <si>
    <t>210220022R00</t>
  </si>
  <si>
    <t>Vedení uzemňovací v zemi FeZn, D 8 - 10 mm</t>
  </si>
  <si>
    <t>35441100R</t>
  </si>
  <si>
    <t>Drát pozinkovaný FeZn D8 mm 1m=0,4kg</t>
  </si>
  <si>
    <t>kg</t>
  </si>
  <si>
    <t>210220301R00</t>
  </si>
  <si>
    <t>Svorka hromosvodová do 2 šroubů /SS, SZ, SO/</t>
  </si>
  <si>
    <t>kus</t>
  </si>
  <si>
    <t>35441885R</t>
  </si>
  <si>
    <t>Svorka spojovací SS pro lano d 8-10 mm</t>
  </si>
  <si>
    <t>35441895R</t>
  </si>
  <si>
    <t>Svorka připojovací SP  kovových částí d 6-12 mm</t>
  </si>
  <si>
    <t>210204002R00</t>
  </si>
  <si>
    <t>Stožár osvětlovací sadový - ocelový</t>
  </si>
  <si>
    <t>31674050R</t>
  </si>
  <si>
    <t>Stožár sadový bezpaticový, žár. zinkovaný, 5m, 133/89/60</t>
  </si>
  <si>
    <t>210204201R00</t>
  </si>
  <si>
    <t>Elektrovýzbroj stožáru pro 1 okruh</t>
  </si>
  <si>
    <t>34579164R</t>
  </si>
  <si>
    <t>Stožárová svorkovnice 4pólová, s pojistkou 6A, do 16mm2</t>
  </si>
  <si>
    <t>210202030RV1</t>
  </si>
  <si>
    <t>Svítidlo veřejného osvětlení osazené na sadový , stožár</t>
  </si>
  <si>
    <t>34885112R</t>
  </si>
  <si>
    <t>Svítidlo PHILIPS UNISTREET BGP 202p, LED-4S, CLO, DW10/740 10LED 4000lm, NW(4000K), 22W, IP66</t>
  </si>
  <si>
    <t>210100251R00</t>
  </si>
  <si>
    <t>Ukončení celoplast. kabelů zákl./pás.do 4x10 mm2</t>
  </si>
  <si>
    <t>210100003R00</t>
  </si>
  <si>
    <t>Ukončení vodičů v rozvaděči + zapojení do 16 mm2</t>
  </si>
  <si>
    <t>34390101R</t>
  </si>
  <si>
    <t>Vulkanizační izolační páska 25mm x 5m</t>
  </si>
  <si>
    <t>005111021R</t>
  </si>
  <si>
    <t>Vytyčení inženýrských sítí</t>
  </si>
  <si>
    <t>Soubor</t>
  </si>
  <si>
    <t>005122030R</t>
  </si>
  <si>
    <t>Mechanizace</t>
  </si>
  <si>
    <t>005124010R</t>
  </si>
  <si>
    <t>Koordinační činnost</t>
  </si>
  <si>
    <t>005231010R</t>
  </si>
  <si>
    <t>Revize</t>
  </si>
  <si>
    <t>460050703R00</t>
  </si>
  <si>
    <t>Jáma do 2 m3 pro stožár veřejného osvětlení</t>
  </si>
  <si>
    <t>460082010RV1</t>
  </si>
  <si>
    <t>Betonový základ stožáru VO 3-5,5m, d600mm x 850mm, vč. trubky, bez výkopu</t>
  </si>
  <si>
    <t>460200163R00</t>
  </si>
  <si>
    <t xml:space="preserve">Výkop kabelové rýhy 35/80 cm </t>
  </si>
  <si>
    <t>460200303R00</t>
  </si>
  <si>
    <t>Výkop kabelové rýhy 50/120 cm</t>
  </si>
  <si>
    <t>460510021R00</t>
  </si>
  <si>
    <t>Kabelový prostup z plast.trub, DN do 110mm</t>
  </si>
  <si>
    <t>3457114724R</t>
  </si>
  <si>
    <t>Trubka kabelová chránička tuhá z HDPE DN110mm</t>
  </si>
  <si>
    <t>460420361RV1</t>
  </si>
  <si>
    <t>Zřízení pískového lože, 8cm,pod i nad kabelem, bez zakrytí, do šířky rýhy 65cm</t>
  </si>
  <si>
    <t>460490012RT1</t>
  </si>
  <si>
    <t>Fólie výstražná z PVC, šířka 33 cm, fólie PVC šířka 33 cm</t>
  </si>
  <si>
    <t>460570283R00</t>
  </si>
  <si>
    <t>Zához rýhy 50/100 cm, hornina tř. 3, se zhutněním</t>
  </si>
  <si>
    <t>460570143R00</t>
  </si>
  <si>
    <t>Zához rýhy 35/60 cm, hornina třídy 3, se zhutněním</t>
  </si>
  <si>
    <t/>
  </si>
  <si>
    <t>SUM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</si>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</sst>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RTS%20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2" zoomScaleNormal="100" zoomScaleSheetLayoutView="75" workbookViewId="0">
      <selection activeCell="G18" sqref="G18:H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1" t="s">
        <v>46</v>
      </c>
      <c r="E11" s="241"/>
      <c r="F11" s="241"/>
      <c r="G11" s="241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21" t="s">
        <v>47</v>
      </c>
      <c r="E12" s="221"/>
      <c r="F12" s="221"/>
      <c r="G12" s="221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49</v>
      </c>
      <c r="D13" s="230" t="s">
        <v>48</v>
      </c>
      <c r="E13" s="230"/>
      <c r="F13" s="230"/>
      <c r="G13" s="23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0" t="s">
        <v>29</v>
      </c>
      <c r="F15" s="240"/>
      <c r="G15" s="242" t="s">
        <v>30</v>
      </c>
      <c r="H15" s="242"/>
      <c r="I15" s="242" t="s">
        <v>28</v>
      </c>
      <c r="J15" s="243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03">
        <f>SUMIF(F47:F49,A16,G47:G49)+SUMIF(F47:F49,"PSU",G47:G49)</f>
        <v>0</v>
      </c>
      <c r="F16" s="204"/>
      <c r="G16" s="203">
        <f>SUMIF(F47:F49,A16,H47:H49)+SUMIF(F47:F49,"PSU",H47:H49)</f>
        <v>0</v>
      </c>
      <c r="H16" s="204"/>
      <c r="I16" s="203">
        <f>SUMIF(F47:F49,A16,I47:I49)+SUMIF(F47:F49,"PSU",I47:I49)</f>
        <v>0</v>
      </c>
      <c r="J16" s="227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03">
        <f>SUMIF(F47:F49,A17,G47:G49)</f>
        <v>0</v>
      </c>
      <c r="F17" s="204"/>
      <c r="G17" s="203">
        <f>SUMIF(F47:F49,A17,H47:H49)</f>
        <v>0</v>
      </c>
      <c r="H17" s="204"/>
      <c r="I17" s="203">
        <f>SUMIF(F47:F49,A17,I47:I49)</f>
        <v>0</v>
      </c>
      <c r="J17" s="227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03">
        <f>SUMIF(F47:F49,A18,G47:G49)</f>
        <v>0</v>
      </c>
      <c r="F18" s="204"/>
      <c r="G18" s="203">
        <f>SUMIF(F47:F49,A18,H47:H49)</f>
        <v>0</v>
      </c>
      <c r="H18" s="204"/>
      <c r="I18" s="203">
        <f>SUMIF(F47:F49,A18,I47:I49)</f>
        <v>0</v>
      </c>
      <c r="J18" s="227"/>
    </row>
    <row r="19" spans="1:10" ht="23.25" customHeight="1" x14ac:dyDescent="0.2">
      <c r="A19" s="148" t="s">
        <v>60</v>
      </c>
      <c r="B19" s="149" t="s">
        <v>26</v>
      </c>
      <c r="C19" s="58"/>
      <c r="D19" s="59"/>
      <c r="E19" s="203">
        <f>SUMIF(F47:F49,A19,G47:G49)</f>
        <v>0</v>
      </c>
      <c r="F19" s="204"/>
      <c r="G19" s="203">
        <f>SUMIF(F47:F49,A19,H47:H49)</f>
        <v>0</v>
      </c>
      <c r="H19" s="204"/>
      <c r="I19" s="203">
        <f>SUMIF(F47:F49,A19,I47:I49)</f>
        <v>0</v>
      </c>
      <c r="J19" s="227"/>
    </row>
    <row r="20" spans="1:10" ht="23.25" customHeight="1" x14ac:dyDescent="0.2">
      <c r="A20" s="148" t="s">
        <v>61</v>
      </c>
      <c r="B20" s="149" t="s">
        <v>27</v>
      </c>
      <c r="C20" s="58"/>
      <c r="D20" s="59"/>
      <c r="E20" s="203">
        <f>SUMIF(F47:F49,A20,G47:G49)</f>
        <v>0</v>
      </c>
      <c r="F20" s="204"/>
      <c r="G20" s="203">
        <f>SUMIF(F47:F49,A20,H47:H49)</f>
        <v>0</v>
      </c>
      <c r="H20" s="204"/>
      <c r="I20" s="203">
        <f>SUMIF(F47:F49,A20,I47:I49)</f>
        <v>0</v>
      </c>
      <c r="J20" s="227"/>
    </row>
    <row r="21" spans="1:10" ht="23.25" customHeight="1" x14ac:dyDescent="0.2">
      <c r="A21" s="4"/>
      <c r="B21" s="74" t="s">
        <v>28</v>
      </c>
      <c r="C21" s="75"/>
      <c r="D21" s="76"/>
      <c r="E21" s="228">
        <f>SUM(E16:F20)</f>
        <v>0</v>
      </c>
      <c r="F21" s="238"/>
      <c r="G21" s="228">
        <f>SUM(G16:H20)</f>
        <v>0</v>
      </c>
      <c r="H21" s="238"/>
      <c r="I21" s="228">
        <f>SUM(I16:J20)</f>
        <v>0</v>
      </c>
      <c r="J21" s="22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5">
        <f>ZakladDPHSniVypocet</f>
        <v>0</v>
      </c>
      <c r="H23" s="226"/>
      <c r="I23" s="22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3">
        <f>ZakladDPHSni*SazbaDPH1/100</f>
        <v>0</v>
      </c>
      <c r="H24" s="224"/>
      <c r="I24" s="22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5">
        <f>ZakladDPHZaklVypocet</f>
        <v>0</v>
      </c>
      <c r="H25" s="226"/>
      <c r="I25" s="22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39">
        <f>ZakladDPHSniVypocet+ZakladDPHZaklVypocet</f>
        <v>0</v>
      </c>
      <c r="H28" s="239"/>
      <c r="I28" s="239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37">
        <f>ZakladDPHSni+DPHSni+ZakladDPHZakl+DPHZakl+Zaokrouhleni</f>
        <v>0</v>
      </c>
      <c r="H29" s="237"/>
      <c r="I29" s="237"/>
      <c r="J29" s="126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43644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2" t="s">
        <v>2</v>
      </c>
      <c r="E35" s="22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09"/>
      <c r="D39" s="210"/>
      <c r="E39" s="210"/>
      <c r="F39" s="115">
        <f>' Pol'!AC49</f>
        <v>0</v>
      </c>
      <c r="G39" s="116">
        <f>' Pol'!AD49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11" t="s">
        <v>50</v>
      </c>
      <c r="C40" s="212"/>
      <c r="D40" s="212"/>
      <c r="E40" s="213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52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53</v>
      </c>
      <c r="G46" s="136" t="s">
        <v>29</v>
      </c>
      <c r="H46" s="136" t="s">
        <v>30</v>
      </c>
      <c r="I46" s="214" t="s">
        <v>28</v>
      </c>
      <c r="J46" s="214"/>
    </row>
    <row r="47" spans="1:10" ht="25.5" customHeight="1" x14ac:dyDescent="0.2">
      <c r="A47" s="129"/>
      <c r="B47" s="137" t="s">
        <v>54</v>
      </c>
      <c r="C47" s="216" t="s">
        <v>55</v>
      </c>
      <c r="D47" s="217"/>
      <c r="E47" s="217"/>
      <c r="F47" s="139" t="s">
        <v>23</v>
      </c>
      <c r="G47" s="140">
        <f>' Pol'!I8</f>
        <v>0</v>
      </c>
      <c r="H47" s="140">
        <f>' Pol'!K8</f>
        <v>0</v>
      </c>
      <c r="I47" s="215"/>
      <c r="J47" s="215"/>
    </row>
    <row r="48" spans="1:10" ht="25.5" customHeight="1" x14ac:dyDescent="0.2">
      <c r="A48" s="129"/>
      <c r="B48" s="131" t="s">
        <v>56</v>
      </c>
      <c r="C48" s="219" t="s">
        <v>57</v>
      </c>
      <c r="D48" s="220"/>
      <c r="E48" s="220"/>
      <c r="F48" s="141" t="s">
        <v>25</v>
      </c>
      <c r="G48" s="142">
        <f>' Pol'!I12</f>
        <v>0</v>
      </c>
      <c r="H48" s="142">
        <f>' Pol'!K12</f>
        <v>0</v>
      </c>
      <c r="I48" s="218"/>
      <c r="J48" s="218"/>
    </row>
    <row r="49" spans="1:10" ht="25.5" customHeight="1" x14ac:dyDescent="0.2">
      <c r="A49" s="129"/>
      <c r="B49" s="138" t="s">
        <v>58</v>
      </c>
      <c r="C49" s="206" t="s">
        <v>59</v>
      </c>
      <c r="D49" s="207"/>
      <c r="E49" s="207"/>
      <c r="F49" s="143" t="s">
        <v>25</v>
      </c>
      <c r="G49" s="144">
        <f>' Pol'!I37</f>
        <v>0</v>
      </c>
      <c r="H49" s="144">
        <f>' Pol'!K37</f>
        <v>0</v>
      </c>
      <c r="I49" s="205"/>
      <c r="J49" s="205"/>
    </row>
    <row r="50" spans="1:10" ht="25.5" customHeight="1" x14ac:dyDescent="0.2">
      <c r="A50" s="130"/>
      <c r="B50" s="134" t="s">
        <v>1</v>
      </c>
      <c r="C50" s="134"/>
      <c r="D50" s="135"/>
      <c r="E50" s="135"/>
      <c r="F50" s="145"/>
      <c r="G50" s="146">
        <f>SUM(G47:G49)</f>
        <v>0</v>
      </c>
      <c r="H50" s="146">
        <f>SUM(H47:H49)</f>
        <v>0</v>
      </c>
      <c r="I50" s="208">
        <f>SUM(I47:I49)</f>
        <v>0</v>
      </c>
      <c r="J50" s="208"/>
    </row>
    <row r="51" spans="1:10" x14ac:dyDescent="0.2">
      <c r="F51" s="147"/>
      <c r="G51" s="103"/>
      <c r="H51" s="147"/>
      <c r="I51" s="103"/>
      <c r="J51" s="103"/>
    </row>
    <row r="52" spans="1:10" x14ac:dyDescent="0.2">
      <c r="F52" s="147"/>
      <c r="G52" s="103"/>
      <c r="H52" s="147"/>
      <c r="I52" s="103"/>
      <c r="J52" s="103"/>
    </row>
    <row r="53" spans="1:10" x14ac:dyDescent="0.2">
      <c r="F53" s="147"/>
      <c r="G53" s="103"/>
      <c r="H53" s="147"/>
      <c r="I53" s="103"/>
      <c r="J53" s="103"/>
    </row>
  </sheetData>
  <sheetProtection password="9CDF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9" t="s">
        <v>41</v>
      </c>
      <c r="B2" s="78"/>
      <c r="C2" s="246"/>
      <c r="D2" s="246"/>
      <c r="E2" s="246"/>
      <c r="F2" s="246"/>
      <c r="G2" s="247"/>
    </row>
    <row r="3" spans="1:7" ht="24.95" hidden="1" customHeight="1" x14ac:dyDescent="0.2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 x14ac:dyDescent="0.2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9"/>
  <sheetViews>
    <sheetView tabSelected="1" topLeftCell="A12" workbookViewId="0">
      <selection activeCell="F14" sqref="F14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2" t="s">
        <v>175</v>
      </c>
      <c r="B1" s="262"/>
      <c r="C1" s="262"/>
      <c r="D1" s="262"/>
      <c r="E1" s="262"/>
      <c r="F1" s="262"/>
      <c r="G1" s="262"/>
      <c r="AE1" t="s">
        <v>63</v>
      </c>
    </row>
    <row r="2" spans="1:60" ht="25.15" customHeight="1" x14ac:dyDescent="0.2">
      <c r="A2" s="152" t="s">
        <v>62</v>
      </c>
      <c r="B2" s="150"/>
      <c r="C2" s="263" t="s">
        <v>45</v>
      </c>
      <c r="D2" s="264"/>
      <c r="E2" s="264"/>
      <c r="F2" s="264"/>
      <c r="G2" s="265"/>
      <c r="AE2" t="s">
        <v>64</v>
      </c>
    </row>
    <row r="3" spans="1:60" ht="25.15" hidden="1" customHeight="1" x14ac:dyDescent="0.2">
      <c r="A3" s="153" t="s">
        <v>7</v>
      </c>
      <c r="B3" s="151"/>
      <c r="C3" s="266"/>
      <c r="D3" s="266"/>
      <c r="E3" s="266"/>
      <c r="F3" s="266"/>
      <c r="G3" s="267"/>
      <c r="AE3" t="s">
        <v>65</v>
      </c>
    </row>
    <row r="4" spans="1:60" ht="25.15" hidden="1" customHeight="1" x14ac:dyDescent="0.2">
      <c r="A4" s="153" t="s">
        <v>8</v>
      </c>
      <c r="B4" s="151"/>
      <c r="C4" s="268"/>
      <c r="D4" s="266"/>
      <c r="E4" s="266"/>
      <c r="F4" s="266"/>
      <c r="G4" s="267"/>
      <c r="AE4" t="s">
        <v>66</v>
      </c>
    </row>
    <row r="5" spans="1:60" hidden="1" x14ac:dyDescent="0.2">
      <c r="A5" s="154" t="s">
        <v>67</v>
      </c>
      <c r="B5" s="155"/>
      <c r="C5" s="156"/>
      <c r="D5" s="157"/>
      <c r="E5" s="157"/>
      <c r="F5" s="157"/>
      <c r="G5" s="158"/>
      <c r="AE5" t="s">
        <v>68</v>
      </c>
    </row>
    <row r="7" spans="1:60" ht="38.25" x14ac:dyDescent="0.2">
      <c r="A7" s="163" t="s">
        <v>69</v>
      </c>
      <c r="B7" s="164" t="s">
        <v>70</v>
      </c>
      <c r="C7" s="164" t="s">
        <v>71</v>
      </c>
      <c r="D7" s="163" t="s">
        <v>72</v>
      </c>
      <c r="E7" s="163" t="s">
        <v>73</v>
      </c>
      <c r="F7" s="159" t="s">
        <v>74</v>
      </c>
      <c r="G7" s="178" t="s">
        <v>28</v>
      </c>
      <c r="H7" s="179" t="s">
        <v>29</v>
      </c>
      <c r="I7" s="179" t="s">
        <v>75</v>
      </c>
      <c r="J7" s="179" t="s">
        <v>30</v>
      </c>
      <c r="K7" s="179" t="s">
        <v>76</v>
      </c>
      <c r="L7" s="179" t="s">
        <v>77</v>
      </c>
      <c r="M7" s="179" t="s">
        <v>78</v>
      </c>
      <c r="N7" s="179" t="s">
        <v>79</v>
      </c>
      <c r="O7" s="179" t="s">
        <v>80</v>
      </c>
      <c r="P7" s="179" t="s">
        <v>81</v>
      </c>
      <c r="Q7" s="179" t="s">
        <v>82</v>
      </c>
      <c r="R7" s="179" t="s">
        <v>83</v>
      </c>
      <c r="S7" s="179" t="s">
        <v>84</v>
      </c>
      <c r="T7" s="179" t="s">
        <v>85</v>
      </c>
      <c r="U7" s="166" t="s">
        <v>86</v>
      </c>
    </row>
    <row r="8" spans="1:60" x14ac:dyDescent="0.2">
      <c r="A8" s="180" t="s">
        <v>87</v>
      </c>
      <c r="B8" s="181" t="s">
        <v>54</v>
      </c>
      <c r="C8" s="182" t="s">
        <v>55</v>
      </c>
      <c r="D8" s="165"/>
      <c r="E8" s="183"/>
      <c r="F8" s="184"/>
      <c r="G8" s="184">
        <f>SUMIF(AE9:AE11,"&lt;&gt;NOR",G9:G11)</f>
        <v>0</v>
      </c>
      <c r="H8" s="184"/>
      <c r="I8" s="184">
        <f>SUM(I9:I11)</f>
        <v>0</v>
      </c>
      <c r="J8" s="184"/>
      <c r="K8" s="184">
        <f>SUM(K9:K11)</f>
        <v>0</v>
      </c>
      <c r="L8" s="184"/>
      <c r="M8" s="184">
        <f>SUM(M9:M11)</f>
        <v>0</v>
      </c>
      <c r="N8" s="165"/>
      <c r="O8" s="165">
        <f>SUM(O9:O11)</f>
        <v>3.8280000000000002E-2</v>
      </c>
      <c r="P8" s="165"/>
      <c r="Q8" s="165">
        <f>SUM(Q9:Q11)</f>
        <v>0</v>
      </c>
      <c r="R8" s="165"/>
      <c r="S8" s="165"/>
      <c r="T8" s="180"/>
      <c r="U8" s="165">
        <f>SUM(U9:U11)</f>
        <v>21.970000000000002</v>
      </c>
      <c r="AE8" t="s">
        <v>88</v>
      </c>
    </row>
    <row r="9" spans="1:60" outlineLevel="1" x14ac:dyDescent="0.2">
      <c r="A9" s="161">
        <v>1</v>
      </c>
      <c r="B9" s="167" t="s">
        <v>89</v>
      </c>
      <c r="C9" s="196" t="s">
        <v>90</v>
      </c>
      <c r="D9" s="169" t="s">
        <v>91</v>
      </c>
      <c r="E9" s="173">
        <v>6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69">
        <v>0</v>
      </c>
      <c r="O9" s="169">
        <f>ROUND(E9*N9,5)</f>
        <v>0</v>
      </c>
      <c r="P9" s="169">
        <v>0</v>
      </c>
      <c r="Q9" s="169">
        <f>ROUND(E9*P9,5)</f>
        <v>0</v>
      </c>
      <c r="R9" s="169"/>
      <c r="S9" s="169"/>
      <c r="T9" s="170">
        <v>0.26666000000000001</v>
      </c>
      <c r="U9" s="169">
        <f>ROUND(E9*T9,2)</f>
        <v>1.6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92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>
        <v>2</v>
      </c>
      <c r="B10" s="167" t="s">
        <v>93</v>
      </c>
      <c r="C10" s="196" t="s">
        <v>94</v>
      </c>
      <c r="D10" s="169" t="s">
        <v>95</v>
      </c>
      <c r="E10" s="173">
        <v>11</v>
      </c>
      <c r="F10" s="175"/>
      <c r="G10" s="176">
        <f>ROUND(E10*F10,2)</f>
        <v>0</v>
      </c>
      <c r="H10" s="175"/>
      <c r="I10" s="176">
        <f>ROUND(E10*H10,2)</f>
        <v>0</v>
      </c>
      <c r="J10" s="175"/>
      <c r="K10" s="176">
        <f>ROUND(E10*J10,2)</f>
        <v>0</v>
      </c>
      <c r="L10" s="176">
        <v>21</v>
      </c>
      <c r="M10" s="176">
        <f>G10*(1+L10/100)</f>
        <v>0</v>
      </c>
      <c r="N10" s="169">
        <v>3.48E-3</v>
      </c>
      <c r="O10" s="169">
        <f>ROUND(E10*N10,5)</f>
        <v>3.8280000000000002E-2</v>
      </c>
      <c r="P10" s="169">
        <v>0</v>
      </c>
      <c r="Q10" s="169">
        <f>ROUND(E10*P10,5)</f>
        <v>0</v>
      </c>
      <c r="R10" s="169"/>
      <c r="S10" s="169"/>
      <c r="T10" s="170">
        <v>1.7012400000000001</v>
      </c>
      <c r="U10" s="169">
        <f>ROUND(E10*T10,2)</f>
        <v>18.71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92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>
        <v>3</v>
      </c>
      <c r="B11" s="167" t="s">
        <v>96</v>
      </c>
      <c r="C11" s="196" t="s">
        <v>97</v>
      </c>
      <c r="D11" s="169" t="s">
        <v>91</v>
      </c>
      <c r="E11" s="173">
        <v>6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69">
        <v>0</v>
      </c>
      <c r="O11" s="169">
        <f>ROUND(E11*N11,5)</f>
        <v>0</v>
      </c>
      <c r="P11" s="169">
        <v>0</v>
      </c>
      <c r="Q11" s="169">
        <f>ROUND(E11*P11,5)</f>
        <v>0</v>
      </c>
      <c r="R11" s="169"/>
      <c r="S11" s="169"/>
      <c r="T11" s="170">
        <v>0.27600000000000002</v>
      </c>
      <c r="U11" s="169">
        <f>ROUND(E11*T11,2)</f>
        <v>1.66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98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x14ac:dyDescent="0.2">
      <c r="A12" s="162" t="s">
        <v>87</v>
      </c>
      <c r="B12" s="168" t="s">
        <v>56</v>
      </c>
      <c r="C12" s="197" t="s">
        <v>57</v>
      </c>
      <c r="D12" s="171"/>
      <c r="E12" s="174"/>
      <c r="F12" s="177"/>
      <c r="G12" s="177">
        <f>SUMIF(AE13:AE36,"&lt;&gt;NOR",G13:G36)</f>
        <v>0</v>
      </c>
      <c r="H12" s="177"/>
      <c r="I12" s="177">
        <f>SUM(I13:I36)</f>
        <v>0</v>
      </c>
      <c r="J12" s="177"/>
      <c r="K12" s="177">
        <f>SUM(K13:K36)</f>
        <v>0</v>
      </c>
      <c r="L12" s="177"/>
      <c r="M12" s="177">
        <f>SUM(M13:M36)</f>
        <v>0</v>
      </c>
      <c r="N12" s="171"/>
      <c r="O12" s="171">
        <f>SUM(O13:O36)</f>
        <v>0.14143999999999998</v>
      </c>
      <c r="P12" s="171"/>
      <c r="Q12" s="171">
        <f>SUM(Q13:Q36)</f>
        <v>0</v>
      </c>
      <c r="R12" s="171"/>
      <c r="S12" s="171"/>
      <c r="T12" s="172"/>
      <c r="U12" s="171">
        <f>SUM(U13:U36)</f>
        <v>46.84</v>
      </c>
      <c r="AE12" t="s">
        <v>88</v>
      </c>
    </row>
    <row r="13" spans="1:60" outlineLevel="1" x14ac:dyDescent="0.2">
      <c r="A13" s="161">
        <v>4</v>
      </c>
      <c r="B13" s="167" t="s">
        <v>99</v>
      </c>
      <c r="C13" s="196" t="s">
        <v>100</v>
      </c>
      <c r="D13" s="169" t="s">
        <v>95</v>
      </c>
      <c r="E13" s="173">
        <v>18</v>
      </c>
      <c r="F13" s="175"/>
      <c r="G13" s="176">
        <f t="shared" ref="G13:G36" si="0">ROUND(E13*F13,2)</f>
        <v>0</v>
      </c>
      <c r="H13" s="175"/>
      <c r="I13" s="176">
        <f t="shared" ref="I13:I36" si="1">ROUND(E13*H13,2)</f>
        <v>0</v>
      </c>
      <c r="J13" s="175"/>
      <c r="K13" s="176">
        <f t="shared" ref="K13:K36" si="2">ROUND(E13*J13,2)</f>
        <v>0</v>
      </c>
      <c r="L13" s="176">
        <v>21</v>
      </c>
      <c r="M13" s="176">
        <f t="shared" ref="M13:M36" si="3">G13*(1+L13/100)</f>
        <v>0</v>
      </c>
      <c r="N13" s="169">
        <v>0</v>
      </c>
      <c r="O13" s="169">
        <f t="shared" ref="O13:O36" si="4">ROUND(E13*N13,5)</f>
        <v>0</v>
      </c>
      <c r="P13" s="169">
        <v>0</v>
      </c>
      <c r="Q13" s="169">
        <f t="shared" ref="Q13:Q36" si="5">ROUND(E13*P13,5)</f>
        <v>0</v>
      </c>
      <c r="R13" s="169"/>
      <c r="S13" s="169"/>
      <c r="T13" s="170">
        <v>5.0959999999999998E-2</v>
      </c>
      <c r="U13" s="169">
        <f t="shared" ref="U13:U36" si="6">ROUND(E13*T13,2)</f>
        <v>0.92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92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>
        <v>5</v>
      </c>
      <c r="B14" s="167" t="s">
        <v>101</v>
      </c>
      <c r="C14" s="196" t="s">
        <v>102</v>
      </c>
      <c r="D14" s="169" t="s">
        <v>95</v>
      </c>
      <c r="E14" s="173">
        <v>18</v>
      </c>
      <c r="F14" s="175"/>
      <c r="G14" s="176">
        <f t="shared" si="0"/>
        <v>0</v>
      </c>
      <c r="H14" s="175"/>
      <c r="I14" s="176">
        <f t="shared" si="1"/>
        <v>0</v>
      </c>
      <c r="J14" s="175"/>
      <c r="K14" s="176">
        <f t="shared" si="2"/>
        <v>0</v>
      </c>
      <c r="L14" s="176">
        <v>21</v>
      </c>
      <c r="M14" s="176">
        <f t="shared" si="3"/>
        <v>0</v>
      </c>
      <c r="N14" s="169">
        <v>1.4999999999999999E-4</v>
      </c>
      <c r="O14" s="169">
        <f t="shared" si="4"/>
        <v>2.7000000000000001E-3</v>
      </c>
      <c r="P14" s="169">
        <v>0</v>
      </c>
      <c r="Q14" s="169">
        <f t="shared" si="5"/>
        <v>0</v>
      </c>
      <c r="R14" s="169"/>
      <c r="S14" s="169"/>
      <c r="T14" s="170">
        <v>0</v>
      </c>
      <c r="U14" s="169">
        <f t="shared" si="6"/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>
        <v>6</v>
      </c>
      <c r="B15" s="167" t="s">
        <v>104</v>
      </c>
      <c r="C15" s="196" t="s">
        <v>105</v>
      </c>
      <c r="D15" s="169" t="s">
        <v>95</v>
      </c>
      <c r="E15" s="173">
        <v>86</v>
      </c>
      <c r="F15" s="175"/>
      <c r="G15" s="176">
        <f t="shared" si="0"/>
        <v>0</v>
      </c>
      <c r="H15" s="175"/>
      <c r="I15" s="176">
        <f t="shared" si="1"/>
        <v>0</v>
      </c>
      <c r="J15" s="175"/>
      <c r="K15" s="176">
        <f t="shared" si="2"/>
        <v>0</v>
      </c>
      <c r="L15" s="176">
        <v>21</v>
      </c>
      <c r="M15" s="176">
        <f t="shared" si="3"/>
        <v>0</v>
      </c>
      <c r="N15" s="169">
        <v>0</v>
      </c>
      <c r="O15" s="169">
        <f t="shared" si="4"/>
        <v>0</v>
      </c>
      <c r="P15" s="169">
        <v>0</v>
      </c>
      <c r="Q15" s="169">
        <f t="shared" si="5"/>
        <v>0</v>
      </c>
      <c r="R15" s="169"/>
      <c r="S15" s="169"/>
      <c r="T15" s="170">
        <v>6.2700000000000006E-2</v>
      </c>
      <c r="U15" s="169">
        <f t="shared" si="6"/>
        <v>5.39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92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>
        <v>7</v>
      </c>
      <c r="B16" s="167" t="s">
        <v>106</v>
      </c>
      <c r="C16" s="196" t="s">
        <v>107</v>
      </c>
      <c r="D16" s="169" t="s">
        <v>95</v>
      </c>
      <c r="E16" s="173">
        <v>86</v>
      </c>
      <c r="F16" s="175"/>
      <c r="G16" s="176">
        <f t="shared" si="0"/>
        <v>0</v>
      </c>
      <c r="H16" s="175"/>
      <c r="I16" s="176">
        <f t="shared" si="1"/>
        <v>0</v>
      </c>
      <c r="J16" s="175"/>
      <c r="K16" s="176">
        <f t="shared" si="2"/>
        <v>0</v>
      </c>
      <c r="L16" s="176">
        <v>21</v>
      </c>
      <c r="M16" s="176">
        <f t="shared" si="3"/>
        <v>0</v>
      </c>
      <c r="N16" s="169">
        <v>6.0999999999999997E-4</v>
      </c>
      <c r="O16" s="169">
        <f t="shared" si="4"/>
        <v>5.246E-2</v>
      </c>
      <c r="P16" s="169">
        <v>0</v>
      </c>
      <c r="Q16" s="169">
        <f t="shared" si="5"/>
        <v>0</v>
      </c>
      <c r="R16" s="169"/>
      <c r="S16" s="169"/>
      <c r="T16" s="170">
        <v>0</v>
      </c>
      <c r="U16" s="169">
        <f t="shared" si="6"/>
        <v>0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8</v>
      </c>
      <c r="B17" s="167" t="s">
        <v>108</v>
      </c>
      <c r="C17" s="196" t="s">
        <v>109</v>
      </c>
      <c r="D17" s="169" t="s">
        <v>95</v>
      </c>
      <c r="E17" s="173">
        <v>79</v>
      </c>
      <c r="F17" s="175"/>
      <c r="G17" s="176">
        <f t="shared" si="0"/>
        <v>0</v>
      </c>
      <c r="H17" s="175"/>
      <c r="I17" s="176">
        <f t="shared" si="1"/>
        <v>0</v>
      </c>
      <c r="J17" s="175"/>
      <c r="K17" s="176">
        <f t="shared" si="2"/>
        <v>0</v>
      </c>
      <c r="L17" s="176">
        <v>21</v>
      </c>
      <c r="M17" s="176">
        <f t="shared" si="3"/>
        <v>0</v>
      </c>
      <c r="N17" s="169">
        <v>0</v>
      </c>
      <c r="O17" s="169">
        <f t="shared" si="4"/>
        <v>0</v>
      </c>
      <c r="P17" s="169">
        <v>0</v>
      </c>
      <c r="Q17" s="169">
        <f t="shared" si="5"/>
        <v>0</v>
      </c>
      <c r="R17" s="169"/>
      <c r="S17" s="169"/>
      <c r="T17" s="170">
        <v>0.13700000000000001</v>
      </c>
      <c r="U17" s="169">
        <f t="shared" si="6"/>
        <v>10.82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92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ht="22.5" outlineLevel="1" x14ac:dyDescent="0.2">
      <c r="A18" s="161">
        <v>9</v>
      </c>
      <c r="B18" s="167" t="s">
        <v>110</v>
      </c>
      <c r="C18" s="196" t="s">
        <v>111</v>
      </c>
      <c r="D18" s="169" t="s">
        <v>95</v>
      </c>
      <c r="E18" s="173">
        <v>79</v>
      </c>
      <c r="F18" s="175"/>
      <c r="G18" s="176">
        <f t="shared" si="0"/>
        <v>0</v>
      </c>
      <c r="H18" s="175"/>
      <c r="I18" s="176">
        <f t="shared" si="1"/>
        <v>0</v>
      </c>
      <c r="J18" s="175"/>
      <c r="K18" s="176">
        <f t="shared" si="2"/>
        <v>0</v>
      </c>
      <c r="L18" s="176">
        <v>21</v>
      </c>
      <c r="M18" s="176">
        <f t="shared" si="3"/>
        <v>0</v>
      </c>
      <c r="N18" s="169">
        <v>3.6999999999999999E-4</v>
      </c>
      <c r="O18" s="169">
        <f t="shared" si="4"/>
        <v>2.9229999999999999E-2</v>
      </c>
      <c r="P18" s="169">
        <v>0</v>
      </c>
      <c r="Q18" s="169">
        <f t="shared" si="5"/>
        <v>0</v>
      </c>
      <c r="R18" s="169"/>
      <c r="S18" s="169"/>
      <c r="T18" s="170">
        <v>0</v>
      </c>
      <c r="U18" s="169">
        <f t="shared" si="6"/>
        <v>0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>
        <v>10</v>
      </c>
      <c r="B19" s="167" t="s">
        <v>112</v>
      </c>
      <c r="C19" s="196" t="s">
        <v>113</v>
      </c>
      <c r="D19" s="169" t="s">
        <v>95</v>
      </c>
      <c r="E19" s="173">
        <v>76</v>
      </c>
      <c r="F19" s="175"/>
      <c r="G19" s="176">
        <f t="shared" si="0"/>
        <v>0</v>
      </c>
      <c r="H19" s="175"/>
      <c r="I19" s="176">
        <f t="shared" si="1"/>
        <v>0</v>
      </c>
      <c r="J19" s="175"/>
      <c r="K19" s="176">
        <f t="shared" si="2"/>
        <v>0</v>
      </c>
      <c r="L19" s="176">
        <v>21</v>
      </c>
      <c r="M19" s="176">
        <f t="shared" si="3"/>
        <v>0</v>
      </c>
      <c r="N19" s="169">
        <v>0</v>
      </c>
      <c r="O19" s="169">
        <f t="shared" si="4"/>
        <v>0</v>
      </c>
      <c r="P19" s="169">
        <v>0</v>
      </c>
      <c r="Q19" s="169">
        <f t="shared" si="5"/>
        <v>0</v>
      </c>
      <c r="R19" s="169"/>
      <c r="S19" s="169"/>
      <c r="T19" s="170">
        <v>0.16</v>
      </c>
      <c r="U19" s="169">
        <f t="shared" si="6"/>
        <v>12.16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92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>
        <v>11</v>
      </c>
      <c r="B20" s="167" t="s">
        <v>114</v>
      </c>
      <c r="C20" s="196" t="s">
        <v>115</v>
      </c>
      <c r="D20" s="169" t="s">
        <v>116</v>
      </c>
      <c r="E20" s="173">
        <v>30</v>
      </c>
      <c r="F20" s="175"/>
      <c r="G20" s="176">
        <f t="shared" si="0"/>
        <v>0</v>
      </c>
      <c r="H20" s="175"/>
      <c r="I20" s="176">
        <f t="shared" si="1"/>
        <v>0</v>
      </c>
      <c r="J20" s="175"/>
      <c r="K20" s="176">
        <f t="shared" si="2"/>
        <v>0</v>
      </c>
      <c r="L20" s="176">
        <v>21</v>
      </c>
      <c r="M20" s="176">
        <f t="shared" si="3"/>
        <v>0</v>
      </c>
      <c r="N20" s="169">
        <v>1E-3</v>
      </c>
      <c r="O20" s="169">
        <f t="shared" si="4"/>
        <v>0.03</v>
      </c>
      <c r="P20" s="169">
        <v>0</v>
      </c>
      <c r="Q20" s="169">
        <f t="shared" si="5"/>
        <v>0</v>
      </c>
      <c r="R20" s="169"/>
      <c r="S20" s="169"/>
      <c r="T20" s="170">
        <v>0</v>
      </c>
      <c r="U20" s="169">
        <f t="shared" si="6"/>
        <v>0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12</v>
      </c>
      <c r="B21" s="167" t="s">
        <v>117</v>
      </c>
      <c r="C21" s="196" t="s">
        <v>118</v>
      </c>
      <c r="D21" s="169" t="s">
        <v>119</v>
      </c>
      <c r="E21" s="173">
        <v>9</v>
      </c>
      <c r="F21" s="175"/>
      <c r="G21" s="176">
        <f t="shared" si="0"/>
        <v>0</v>
      </c>
      <c r="H21" s="175"/>
      <c r="I21" s="176">
        <f t="shared" si="1"/>
        <v>0</v>
      </c>
      <c r="J21" s="175"/>
      <c r="K21" s="176">
        <f t="shared" si="2"/>
        <v>0</v>
      </c>
      <c r="L21" s="176">
        <v>21</v>
      </c>
      <c r="M21" s="176">
        <f t="shared" si="3"/>
        <v>0</v>
      </c>
      <c r="N21" s="169">
        <v>0</v>
      </c>
      <c r="O21" s="169">
        <f t="shared" si="4"/>
        <v>0</v>
      </c>
      <c r="P21" s="169">
        <v>0</v>
      </c>
      <c r="Q21" s="169">
        <f t="shared" si="5"/>
        <v>0</v>
      </c>
      <c r="R21" s="169"/>
      <c r="S21" s="169"/>
      <c r="T21" s="170">
        <v>0.24399999999999999</v>
      </c>
      <c r="U21" s="169">
        <f t="shared" si="6"/>
        <v>2.2000000000000002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92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>
        <v>13</v>
      </c>
      <c r="B22" s="167" t="s">
        <v>120</v>
      </c>
      <c r="C22" s="196" t="s">
        <v>121</v>
      </c>
      <c r="D22" s="169" t="s">
        <v>119</v>
      </c>
      <c r="E22" s="173">
        <v>6</v>
      </c>
      <c r="F22" s="175"/>
      <c r="G22" s="176">
        <f t="shared" si="0"/>
        <v>0</v>
      </c>
      <c r="H22" s="175"/>
      <c r="I22" s="176">
        <f t="shared" si="1"/>
        <v>0</v>
      </c>
      <c r="J22" s="175"/>
      <c r="K22" s="176">
        <f t="shared" si="2"/>
        <v>0</v>
      </c>
      <c r="L22" s="176">
        <v>21</v>
      </c>
      <c r="M22" s="176">
        <f t="shared" si="3"/>
        <v>0</v>
      </c>
      <c r="N22" s="169">
        <v>1.1E-4</v>
      </c>
      <c r="O22" s="169">
        <f t="shared" si="4"/>
        <v>6.6E-4</v>
      </c>
      <c r="P22" s="169">
        <v>0</v>
      </c>
      <c r="Q22" s="169">
        <f t="shared" si="5"/>
        <v>0</v>
      </c>
      <c r="R22" s="169"/>
      <c r="S22" s="169"/>
      <c r="T22" s="170">
        <v>0</v>
      </c>
      <c r="U22" s="169">
        <f t="shared" si="6"/>
        <v>0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103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14</v>
      </c>
      <c r="B23" s="167" t="s">
        <v>122</v>
      </c>
      <c r="C23" s="196" t="s">
        <v>123</v>
      </c>
      <c r="D23" s="169" t="s">
        <v>119</v>
      </c>
      <c r="E23" s="173">
        <v>3</v>
      </c>
      <c r="F23" s="175"/>
      <c r="G23" s="176">
        <f t="shared" si="0"/>
        <v>0</v>
      </c>
      <c r="H23" s="175"/>
      <c r="I23" s="176">
        <f t="shared" si="1"/>
        <v>0</v>
      </c>
      <c r="J23" s="175"/>
      <c r="K23" s="176">
        <f t="shared" si="2"/>
        <v>0</v>
      </c>
      <c r="L23" s="176">
        <v>21</v>
      </c>
      <c r="M23" s="176">
        <f t="shared" si="3"/>
        <v>0</v>
      </c>
      <c r="N23" s="169">
        <v>1.2999999999999999E-4</v>
      </c>
      <c r="O23" s="169">
        <f t="shared" si="4"/>
        <v>3.8999999999999999E-4</v>
      </c>
      <c r="P23" s="169">
        <v>0</v>
      </c>
      <c r="Q23" s="169">
        <f t="shared" si="5"/>
        <v>0</v>
      </c>
      <c r="R23" s="169"/>
      <c r="S23" s="169"/>
      <c r="T23" s="170">
        <v>0</v>
      </c>
      <c r="U23" s="169">
        <f t="shared" si="6"/>
        <v>0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103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>
        <v>15</v>
      </c>
      <c r="B24" s="167" t="s">
        <v>124</v>
      </c>
      <c r="C24" s="196" t="s">
        <v>125</v>
      </c>
      <c r="D24" s="169" t="s">
        <v>119</v>
      </c>
      <c r="E24" s="173">
        <v>3</v>
      </c>
      <c r="F24" s="175"/>
      <c r="G24" s="176">
        <f t="shared" si="0"/>
        <v>0</v>
      </c>
      <c r="H24" s="175"/>
      <c r="I24" s="176">
        <f t="shared" si="1"/>
        <v>0</v>
      </c>
      <c r="J24" s="175"/>
      <c r="K24" s="176">
        <f t="shared" si="2"/>
        <v>0</v>
      </c>
      <c r="L24" s="176">
        <v>21</v>
      </c>
      <c r="M24" s="176">
        <f t="shared" si="3"/>
        <v>0</v>
      </c>
      <c r="N24" s="169">
        <v>0</v>
      </c>
      <c r="O24" s="169">
        <f t="shared" si="4"/>
        <v>0</v>
      </c>
      <c r="P24" s="169">
        <v>0</v>
      </c>
      <c r="Q24" s="169">
        <f t="shared" si="5"/>
        <v>0</v>
      </c>
      <c r="R24" s="169"/>
      <c r="S24" s="169"/>
      <c r="T24" s="170">
        <v>1.68333</v>
      </c>
      <c r="U24" s="169">
        <f t="shared" si="6"/>
        <v>5.05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92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ht="22.5" outlineLevel="1" x14ac:dyDescent="0.2">
      <c r="A25" s="161">
        <v>16</v>
      </c>
      <c r="B25" s="167" t="s">
        <v>126</v>
      </c>
      <c r="C25" s="196" t="s">
        <v>127</v>
      </c>
      <c r="D25" s="169" t="s">
        <v>119</v>
      </c>
      <c r="E25" s="173">
        <v>3</v>
      </c>
      <c r="F25" s="175"/>
      <c r="G25" s="176">
        <f t="shared" si="0"/>
        <v>0</v>
      </c>
      <c r="H25" s="175"/>
      <c r="I25" s="176">
        <f t="shared" si="1"/>
        <v>0</v>
      </c>
      <c r="J25" s="175"/>
      <c r="K25" s="176">
        <f t="shared" si="2"/>
        <v>0</v>
      </c>
      <c r="L25" s="176">
        <v>21</v>
      </c>
      <c r="M25" s="176">
        <f t="shared" si="3"/>
        <v>0</v>
      </c>
      <c r="N25" s="169">
        <v>2.5999999999999999E-3</v>
      </c>
      <c r="O25" s="169">
        <f t="shared" si="4"/>
        <v>7.7999999999999996E-3</v>
      </c>
      <c r="P25" s="169">
        <v>0</v>
      </c>
      <c r="Q25" s="169">
        <f t="shared" si="5"/>
        <v>0</v>
      </c>
      <c r="R25" s="169"/>
      <c r="S25" s="169"/>
      <c r="T25" s="170">
        <v>0</v>
      </c>
      <c r="U25" s="169">
        <f t="shared" si="6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103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>
        <v>17</v>
      </c>
      <c r="B26" s="167" t="s">
        <v>128</v>
      </c>
      <c r="C26" s="196" t="s">
        <v>129</v>
      </c>
      <c r="D26" s="169" t="s">
        <v>119</v>
      </c>
      <c r="E26" s="173">
        <v>3</v>
      </c>
      <c r="F26" s="175"/>
      <c r="G26" s="176">
        <f t="shared" si="0"/>
        <v>0</v>
      </c>
      <c r="H26" s="175"/>
      <c r="I26" s="176">
        <f t="shared" si="1"/>
        <v>0</v>
      </c>
      <c r="J26" s="175"/>
      <c r="K26" s="176">
        <f t="shared" si="2"/>
        <v>0</v>
      </c>
      <c r="L26" s="176">
        <v>21</v>
      </c>
      <c r="M26" s="176">
        <f t="shared" si="3"/>
        <v>0</v>
      </c>
      <c r="N26" s="169">
        <v>0</v>
      </c>
      <c r="O26" s="169">
        <f t="shared" si="4"/>
        <v>0</v>
      </c>
      <c r="P26" s="169">
        <v>0</v>
      </c>
      <c r="Q26" s="169">
        <f t="shared" si="5"/>
        <v>0</v>
      </c>
      <c r="R26" s="169"/>
      <c r="S26" s="169"/>
      <c r="T26" s="170">
        <v>1.3666700000000001</v>
      </c>
      <c r="U26" s="169">
        <f t="shared" si="6"/>
        <v>4.0999999999999996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92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ht="22.5" outlineLevel="1" x14ac:dyDescent="0.2">
      <c r="A27" s="161">
        <v>18</v>
      </c>
      <c r="B27" s="167" t="s">
        <v>130</v>
      </c>
      <c r="C27" s="196" t="s">
        <v>131</v>
      </c>
      <c r="D27" s="169" t="s">
        <v>119</v>
      </c>
      <c r="E27" s="173">
        <v>3</v>
      </c>
      <c r="F27" s="175"/>
      <c r="G27" s="176">
        <f t="shared" si="0"/>
        <v>0</v>
      </c>
      <c r="H27" s="175"/>
      <c r="I27" s="176">
        <f t="shared" si="1"/>
        <v>0</v>
      </c>
      <c r="J27" s="175"/>
      <c r="K27" s="176">
        <f t="shared" si="2"/>
        <v>0</v>
      </c>
      <c r="L27" s="176">
        <v>21</v>
      </c>
      <c r="M27" s="176">
        <f t="shared" si="3"/>
        <v>0</v>
      </c>
      <c r="N27" s="169">
        <v>2.5999999999999999E-3</v>
      </c>
      <c r="O27" s="169">
        <f t="shared" si="4"/>
        <v>7.7999999999999996E-3</v>
      </c>
      <c r="P27" s="169">
        <v>0</v>
      </c>
      <c r="Q27" s="169">
        <f t="shared" si="5"/>
        <v>0</v>
      </c>
      <c r="R27" s="169"/>
      <c r="S27" s="169"/>
      <c r="T27" s="170">
        <v>0</v>
      </c>
      <c r="U27" s="169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103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ht="22.5" outlineLevel="1" x14ac:dyDescent="0.2">
      <c r="A28" s="161">
        <v>19</v>
      </c>
      <c r="B28" s="167" t="s">
        <v>132</v>
      </c>
      <c r="C28" s="196" t="s">
        <v>133</v>
      </c>
      <c r="D28" s="169" t="s">
        <v>119</v>
      </c>
      <c r="E28" s="173">
        <v>3</v>
      </c>
      <c r="F28" s="175"/>
      <c r="G28" s="176">
        <f t="shared" si="0"/>
        <v>0</v>
      </c>
      <c r="H28" s="175"/>
      <c r="I28" s="176">
        <f t="shared" si="1"/>
        <v>0</v>
      </c>
      <c r="J28" s="175"/>
      <c r="K28" s="176">
        <f t="shared" si="2"/>
        <v>0</v>
      </c>
      <c r="L28" s="176">
        <v>21</v>
      </c>
      <c r="M28" s="176">
        <f t="shared" si="3"/>
        <v>0</v>
      </c>
      <c r="N28" s="169">
        <v>0</v>
      </c>
      <c r="O28" s="169">
        <f t="shared" si="4"/>
        <v>0</v>
      </c>
      <c r="P28" s="169">
        <v>0</v>
      </c>
      <c r="Q28" s="169">
        <f t="shared" si="5"/>
        <v>0</v>
      </c>
      <c r="R28" s="169"/>
      <c r="S28" s="169"/>
      <c r="T28" s="170">
        <v>0.92766999999999999</v>
      </c>
      <c r="U28" s="169">
        <f t="shared" si="6"/>
        <v>2.78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92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ht="22.5" outlineLevel="1" x14ac:dyDescent="0.2">
      <c r="A29" s="161">
        <v>20</v>
      </c>
      <c r="B29" s="167" t="s">
        <v>134</v>
      </c>
      <c r="C29" s="196" t="s">
        <v>135</v>
      </c>
      <c r="D29" s="169" t="s">
        <v>119</v>
      </c>
      <c r="E29" s="173">
        <v>3</v>
      </c>
      <c r="F29" s="175"/>
      <c r="G29" s="176">
        <f t="shared" si="0"/>
        <v>0</v>
      </c>
      <c r="H29" s="175"/>
      <c r="I29" s="176">
        <f t="shared" si="1"/>
        <v>0</v>
      </c>
      <c r="J29" s="175"/>
      <c r="K29" s="176">
        <f t="shared" si="2"/>
        <v>0</v>
      </c>
      <c r="L29" s="176">
        <v>21</v>
      </c>
      <c r="M29" s="176">
        <f t="shared" si="3"/>
        <v>0</v>
      </c>
      <c r="N29" s="169">
        <v>2.5999999999999999E-3</v>
      </c>
      <c r="O29" s="169">
        <f t="shared" si="4"/>
        <v>7.7999999999999996E-3</v>
      </c>
      <c r="P29" s="169">
        <v>0</v>
      </c>
      <c r="Q29" s="169">
        <f t="shared" si="5"/>
        <v>0</v>
      </c>
      <c r="R29" s="169"/>
      <c r="S29" s="169"/>
      <c r="T29" s="170">
        <v>0</v>
      </c>
      <c r="U29" s="169">
        <f t="shared" si="6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103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>
        <v>21</v>
      </c>
      <c r="B30" s="167" t="s">
        <v>136</v>
      </c>
      <c r="C30" s="196" t="s">
        <v>137</v>
      </c>
      <c r="D30" s="169" t="s">
        <v>119</v>
      </c>
      <c r="E30" s="173">
        <v>6</v>
      </c>
      <c r="F30" s="175"/>
      <c r="G30" s="176">
        <f t="shared" si="0"/>
        <v>0</v>
      </c>
      <c r="H30" s="175"/>
      <c r="I30" s="176">
        <f t="shared" si="1"/>
        <v>0</v>
      </c>
      <c r="J30" s="175"/>
      <c r="K30" s="176">
        <f t="shared" si="2"/>
        <v>0</v>
      </c>
      <c r="L30" s="176">
        <v>21</v>
      </c>
      <c r="M30" s="176">
        <f t="shared" si="3"/>
        <v>0</v>
      </c>
      <c r="N30" s="169">
        <v>0</v>
      </c>
      <c r="O30" s="169">
        <f t="shared" si="4"/>
        <v>0</v>
      </c>
      <c r="P30" s="169">
        <v>0</v>
      </c>
      <c r="Q30" s="169">
        <f t="shared" si="5"/>
        <v>0</v>
      </c>
      <c r="R30" s="169"/>
      <c r="S30" s="169"/>
      <c r="T30" s="170">
        <v>0.24232999999999999</v>
      </c>
      <c r="U30" s="169">
        <f t="shared" si="6"/>
        <v>1.45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92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>
        <v>22</v>
      </c>
      <c r="B31" s="167" t="s">
        <v>138</v>
      </c>
      <c r="C31" s="196" t="s">
        <v>139</v>
      </c>
      <c r="D31" s="169" t="s">
        <v>119</v>
      </c>
      <c r="E31" s="173">
        <v>24</v>
      </c>
      <c r="F31" s="175"/>
      <c r="G31" s="176">
        <f t="shared" si="0"/>
        <v>0</v>
      </c>
      <c r="H31" s="175"/>
      <c r="I31" s="176">
        <f t="shared" si="1"/>
        <v>0</v>
      </c>
      <c r="J31" s="175"/>
      <c r="K31" s="176">
        <f t="shared" si="2"/>
        <v>0</v>
      </c>
      <c r="L31" s="176">
        <v>21</v>
      </c>
      <c r="M31" s="176">
        <f t="shared" si="3"/>
        <v>0</v>
      </c>
      <c r="N31" s="169">
        <v>0</v>
      </c>
      <c r="O31" s="169">
        <f t="shared" si="4"/>
        <v>0</v>
      </c>
      <c r="P31" s="169">
        <v>0</v>
      </c>
      <c r="Q31" s="169">
        <f t="shared" si="5"/>
        <v>0</v>
      </c>
      <c r="R31" s="169"/>
      <c r="S31" s="169"/>
      <c r="T31" s="170">
        <v>8.2170000000000007E-2</v>
      </c>
      <c r="U31" s="169">
        <f t="shared" si="6"/>
        <v>1.97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92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>
        <v>23</v>
      </c>
      <c r="B32" s="167" t="s">
        <v>140</v>
      </c>
      <c r="C32" s="196" t="s">
        <v>141</v>
      </c>
      <c r="D32" s="169" t="s">
        <v>119</v>
      </c>
      <c r="E32" s="173">
        <v>1</v>
      </c>
      <c r="F32" s="175"/>
      <c r="G32" s="176">
        <f t="shared" si="0"/>
        <v>0</v>
      </c>
      <c r="H32" s="175"/>
      <c r="I32" s="176">
        <f t="shared" si="1"/>
        <v>0</v>
      </c>
      <c r="J32" s="175"/>
      <c r="K32" s="176">
        <f t="shared" si="2"/>
        <v>0</v>
      </c>
      <c r="L32" s="176">
        <v>21</v>
      </c>
      <c r="M32" s="176">
        <f t="shared" si="3"/>
        <v>0</v>
      </c>
      <c r="N32" s="169">
        <v>2.5999999999999999E-3</v>
      </c>
      <c r="O32" s="169">
        <f t="shared" si="4"/>
        <v>2.5999999999999999E-3</v>
      </c>
      <c r="P32" s="169">
        <v>0</v>
      </c>
      <c r="Q32" s="169">
        <f t="shared" si="5"/>
        <v>0</v>
      </c>
      <c r="R32" s="169"/>
      <c r="S32" s="169"/>
      <c r="T32" s="170">
        <v>0</v>
      </c>
      <c r="U32" s="169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103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>
        <v>24</v>
      </c>
      <c r="B33" s="167" t="s">
        <v>142</v>
      </c>
      <c r="C33" s="196" t="s">
        <v>143</v>
      </c>
      <c r="D33" s="169" t="s">
        <v>144</v>
      </c>
      <c r="E33" s="173">
        <v>1</v>
      </c>
      <c r="F33" s="175"/>
      <c r="G33" s="176">
        <f t="shared" si="0"/>
        <v>0</v>
      </c>
      <c r="H33" s="175"/>
      <c r="I33" s="176">
        <f t="shared" si="1"/>
        <v>0</v>
      </c>
      <c r="J33" s="175"/>
      <c r="K33" s="176">
        <f t="shared" si="2"/>
        <v>0</v>
      </c>
      <c r="L33" s="176">
        <v>21</v>
      </c>
      <c r="M33" s="176">
        <f t="shared" si="3"/>
        <v>0</v>
      </c>
      <c r="N33" s="169">
        <v>0</v>
      </c>
      <c r="O33" s="169">
        <f t="shared" si="4"/>
        <v>0</v>
      </c>
      <c r="P33" s="169">
        <v>0</v>
      </c>
      <c r="Q33" s="169">
        <f t="shared" si="5"/>
        <v>0</v>
      </c>
      <c r="R33" s="169"/>
      <c r="S33" s="169"/>
      <c r="T33" s="170">
        <v>0</v>
      </c>
      <c r="U33" s="169">
        <f t="shared" si="6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92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">
      <c r="A34" s="161">
        <v>25</v>
      </c>
      <c r="B34" s="167" t="s">
        <v>145</v>
      </c>
      <c r="C34" s="196" t="s">
        <v>146</v>
      </c>
      <c r="D34" s="169" t="s">
        <v>144</v>
      </c>
      <c r="E34" s="173">
        <v>1</v>
      </c>
      <c r="F34" s="175"/>
      <c r="G34" s="176">
        <f t="shared" si="0"/>
        <v>0</v>
      </c>
      <c r="H34" s="175"/>
      <c r="I34" s="176">
        <f t="shared" si="1"/>
        <v>0</v>
      </c>
      <c r="J34" s="175"/>
      <c r="K34" s="176">
        <f t="shared" si="2"/>
        <v>0</v>
      </c>
      <c r="L34" s="176">
        <v>21</v>
      </c>
      <c r="M34" s="176">
        <f t="shared" si="3"/>
        <v>0</v>
      </c>
      <c r="N34" s="169">
        <v>0</v>
      </c>
      <c r="O34" s="169">
        <f t="shared" si="4"/>
        <v>0</v>
      </c>
      <c r="P34" s="169">
        <v>0</v>
      </c>
      <c r="Q34" s="169">
        <f t="shared" si="5"/>
        <v>0</v>
      </c>
      <c r="R34" s="169"/>
      <c r="S34" s="169"/>
      <c r="T34" s="170">
        <v>0</v>
      </c>
      <c r="U34" s="169">
        <f t="shared" si="6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92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>
        <v>26</v>
      </c>
      <c r="B35" s="167" t="s">
        <v>147</v>
      </c>
      <c r="C35" s="196" t="s">
        <v>148</v>
      </c>
      <c r="D35" s="169" t="s">
        <v>144</v>
      </c>
      <c r="E35" s="173">
        <v>1</v>
      </c>
      <c r="F35" s="175"/>
      <c r="G35" s="176">
        <f t="shared" si="0"/>
        <v>0</v>
      </c>
      <c r="H35" s="175"/>
      <c r="I35" s="176">
        <f t="shared" si="1"/>
        <v>0</v>
      </c>
      <c r="J35" s="175"/>
      <c r="K35" s="176">
        <f t="shared" si="2"/>
        <v>0</v>
      </c>
      <c r="L35" s="176">
        <v>21</v>
      </c>
      <c r="M35" s="176">
        <f t="shared" si="3"/>
        <v>0</v>
      </c>
      <c r="N35" s="169">
        <v>0</v>
      </c>
      <c r="O35" s="169">
        <f t="shared" si="4"/>
        <v>0</v>
      </c>
      <c r="P35" s="169">
        <v>0</v>
      </c>
      <c r="Q35" s="169">
        <f t="shared" si="5"/>
        <v>0</v>
      </c>
      <c r="R35" s="169"/>
      <c r="S35" s="169"/>
      <c r="T35" s="170">
        <v>0</v>
      </c>
      <c r="U35" s="169">
        <f t="shared" si="6"/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92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>
        <v>27</v>
      </c>
      <c r="B36" s="167" t="s">
        <v>149</v>
      </c>
      <c r="C36" s="196" t="s">
        <v>150</v>
      </c>
      <c r="D36" s="169" t="s">
        <v>144</v>
      </c>
      <c r="E36" s="173">
        <v>1</v>
      </c>
      <c r="F36" s="175"/>
      <c r="G36" s="176">
        <f t="shared" si="0"/>
        <v>0</v>
      </c>
      <c r="H36" s="175"/>
      <c r="I36" s="176">
        <f t="shared" si="1"/>
        <v>0</v>
      </c>
      <c r="J36" s="175"/>
      <c r="K36" s="176">
        <f t="shared" si="2"/>
        <v>0</v>
      </c>
      <c r="L36" s="176">
        <v>21</v>
      </c>
      <c r="M36" s="176">
        <f t="shared" si="3"/>
        <v>0</v>
      </c>
      <c r="N36" s="169">
        <v>0</v>
      </c>
      <c r="O36" s="169">
        <f t="shared" si="4"/>
        <v>0</v>
      </c>
      <c r="P36" s="169">
        <v>0</v>
      </c>
      <c r="Q36" s="169">
        <f t="shared" si="5"/>
        <v>0</v>
      </c>
      <c r="R36" s="169"/>
      <c r="S36" s="169"/>
      <c r="T36" s="170">
        <v>0</v>
      </c>
      <c r="U36" s="169">
        <f t="shared" si="6"/>
        <v>0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92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x14ac:dyDescent="0.2">
      <c r="A37" s="162" t="s">
        <v>87</v>
      </c>
      <c r="B37" s="168" t="s">
        <v>58</v>
      </c>
      <c r="C37" s="197" t="s">
        <v>59</v>
      </c>
      <c r="D37" s="171"/>
      <c r="E37" s="174"/>
      <c r="F37" s="177"/>
      <c r="G37" s="177">
        <f>SUMIF(AE38:AE47,"&lt;&gt;NOR",G38:G47)</f>
        <v>0</v>
      </c>
      <c r="H37" s="177"/>
      <c r="I37" s="177">
        <f>SUM(I38:I47)</f>
        <v>0</v>
      </c>
      <c r="J37" s="177"/>
      <c r="K37" s="177">
        <f>SUM(K38:K47)</f>
        <v>0</v>
      </c>
      <c r="L37" s="177"/>
      <c r="M37" s="177">
        <f>SUM(M38:M47)</f>
        <v>0</v>
      </c>
      <c r="N37" s="171"/>
      <c r="O37" s="171">
        <f>SUM(O38:O47)</f>
        <v>16.178069999999998</v>
      </c>
      <c r="P37" s="171"/>
      <c r="Q37" s="171">
        <f>SUM(Q38:Q47)</f>
        <v>0</v>
      </c>
      <c r="R37" s="171"/>
      <c r="S37" s="171"/>
      <c r="T37" s="172"/>
      <c r="U37" s="171">
        <f>SUM(U38:U47)</f>
        <v>57.360000000000007</v>
      </c>
      <c r="AE37" t="s">
        <v>88</v>
      </c>
    </row>
    <row r="38" spans="1:60" outlineLevel="1" x14ac:dyDescent="0.2">
      <c r="A38" s="161">
        <v>28</v>
      </c>
      <c r="B38" s="167" t="s">
        <v>151</v>
      </c>
      <c r="C38" s="196" t="s">
        <v>152</v>
      </c>
      <c r="D38" s="169" t="s">
        <v>119</v>
      </c>
      <c r="E38" s="173">
        <v>3</v>
      </c>
      <c r="F38" s="175"/>
      <c r="G38" s="176">
        <f t="shared" ref="G38:G47" si="7">ROUND(E38*F38,2)</f>
        <v>0</v>
      </c>
      <c r="H38" s="175"/>
      <c r="I38" s="176">
        <f t="shared" ref="I38:I47" si="8">ROUND(E38*H38,2)</f>
        <v>0</v>
      </c>
      <c r="J38" s="175"/>
      <c r="K38" s="176">
        <f t="shared" ref="K38:K47" si="9">ROUND(E38*J38,2)</f>
        <v>0</v>
      </c>
      <c r="L38" s="176">
        <v>21</v>
      </c>
      <c r="M38" s="176">
        <f t="shared" ref="M38:M47" si="10">G38*(1+L38/100)</f>
        <v>0</v>
      </c>
      <c r="N38" s="169">
        <v>0</v>
      </c>
      <c r="O38" s="169">
        <f t="shared" ref="O38:O47" si="11">ROUND(E38*N38,5)</f>
        <v>0</v>
      </c>
      <c r="P38" s="169">
        <v>0</v>
      </c>
      <c r="Q38" s="169">
        <f t="shared" ref="Q38:Q47" si="12">ROUND(E38*P38,5)</f>
        <v>0</v>
      </c>
      <c r="R38" s="169"/>
      <c r="S38" s="169"/>
      <c r="T38" s="170">
        <v>3.44</v>
      </c>
      <c r="U38" s="169">
        <f t="shared" ref="U38:U47" si="13">ROUND(E38*T38,2)</f>
        <v>10.32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92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ht="22.5" outlineLevel="1" x14ac:dyDescent="0.2">
      <c r="A39" s="161">
        <v>29</v>
      </c>
      <c r="B39" s="167" t="s">
        <v>153</v>
      </c>
      <c r="C39" s="196" t="s">
        <v>154</v>
      </c>
      <c r="D39" s="169" t="s">
        <v>119</v>
      </c>
      <c r="E39" s="173">
        <v>3</v>
      </c>
      <c r="F39" s="175"/>
      <c r="G39" s="176">
        <f t="shared" si="7"/>
        <v>0</v>
      </c>
      <c r="H39" s="175"/>
      <c r="I39" s="176">
        <f t="shared" si="8"/>
        <v>0</v>
      </c>
      <c r="J39" s="175"/>
      <c r="K39" s="176">
        <f t="shared" si="9"/>
        <v>0</v>
      </c>
      <c r="L39" s="176">
        <v>21</v>
      </c>
      <c r="M39" s="176">
        <f t="shared" si="10"/>
        <v>0</v>
      </c>
      <c r="N39" s="169">
        <v>2.5589200000000001</v>
      </c>
      <c r="O39" s="169">
        <f t="shared" si="11"/>
        <v>7.6767599999999998</v>
      </c>
      <c r="P39" s="169">
        <v>0</v>
      </c>
      <c r="Q39" s="169">
        <f t="shared" si="12"/>
        <v>0</v>
      </c>
      <c r="R39" s="169"/>
      <c r="S39" s="169"/>
      <c r="T39" s="170">
        <v>4</v>
      </c>
      <c r="U39" s="169">
        <f t="shared" si="13"/>
        <v>12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92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">
      <c r="A40" s="161">
        <v>30</v>
      </c>
      <c r="B40" s="167" t="s">
        <v>155</v>
      </c>
      <c r="C40" s="196" t="s">
        <v>156</v>
      </c>
      <c r="D40" s="169" t="s">
        <v>95</v>
      </c>
      <c r="E40" s="173">
        <v>24</v>
      </c>
      <c r="F40" s="175"/>
      <c r="G40" s="176">
        <f t="shared" si="7"/>
        <v>0</v>
      </c>
      <c r="H40" s="175"/>
      <c r="I40" s="176">
        <f t="shared" si="8"/>
        <v>0</v>
      </c>
      <c r="J40" s="175"/>
      <c r="K40" s="176">
        <f t="shared" si="9"/>
        <v>0</v>
      </c>
      <c r="L40" s="176">
        <v>21</v>
      </c>
      <c r="M40" s="176">
        <f t="shared" si="10"/>
        <v>0</v>
      </c>
      <c r="N40" s="169">
        <v>0</v>
      </c>
      <c r="O40" s="169">
        <f t="shared" si="11"/>
        <v>0</v>
      </c>
      <c r="P40" s="169">
        <v>0</v>
      </c>
      <c r="Q40" s="169">
        <f t="shared" si="12"/>
        <v>0</v>
      </c>
      <c r="R40" s="169"/>
      <c r="S40" s="169"/>
      <c r="T40" s="170">
        <v>8.1759999999999999E-2</v>
      </c>
      <c r="U40" s="169">
        <f t="shared" si="13"/>
        <v>1.96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92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>
        <v>31</v>
      </c>
      <c r="B41" s="167" t="s">
        <v>157</v>
      </c>
      <c r="C41" s="196" t="s">
        <v>158</v>
      </c>
      <c r="D41" s="169" t="s">
        <v>95</v>
      </c>
      <c r="E41" s="173">
        <v>37</v>
      </c>
      <c r="F41" s="175"/>
      <c r="G41" s="176">
        <f t="shared" si="7"/>
        <v>0</v>
      </c>
      <c r="H41" s="175"/>
      <c r="I41" s="176">
        <f t="shared" si="8"/>
        <v>0</v>
      </c>
      <c r="J41" s="175"/>
      <c r="K41" s="176">
        <f t="shared" si="9"/>
        <v>0</v>
      </c>
      <c r="L41" s="176">
        <v>21</v>
      </c>
      <c r="M41" s="176">
        <f t="shared" si="10"/>
        <v>0</v>
      </c>
      <c r="N41" s="169">
        <v>0</v>
      </c>
      <c r="O41" s="169">
        <f t="shared" si="11"/>
        <v>0</v>
      </c>
      <c r="P41" s="169">
        <v>0</v>
      </c>
      <c r="Q41" s="169">
        <f t="shared" si="12"/>
        <v>0</v>
      </c>
      <c r="R41" s="169"/>
      <c r="S41" s="169"/>
      <c r="T41" s="170">
        <v>0.17519999999999999</v>
      </c>
      <c r="U41" s="169">
        <f t="shared" si="13"/>
        <v>6.48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92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>
        <v>32</v>
      </c>
      <c r="B42" s="167" t="s">
        <v>159</v>
      </c>
      <c r="C42" s="196" t="s">
        <v>160</v>
      </c>
      <c r="D42" s="169" t="s">
        <v>95</v>
      </c>
      <c r="E42" s="173">
        <v>37</v>
      </c>
      <c r="F42" s="175"/>
      <c r="G42" s="176">
        <f t="shared" si="7"/>
        <v>0</v>
      </c>
      <c r="H42" s="175"/>
      <c r="I42" s="176">
        <f t="shared" si="8"/>
        <v>0</v>
      </c>
      <c r="J42" s="175"/>
      <c r="K42" s="176">
        <f t="shared" si="9"/>
        <v>0</v>
      </c>
      <c r="L42" s="176">
        <v>21</v>
      </c>
      <c r="M42" s="176">
        <f t="shared" si="10"/>
        <v>0</v>
      </c>
      <c r="N42" s="169">
        <v>1.09E-3</v>
      </c>
      <c r="O42" s="169">
        <f t="shared" si="11"/>
        <v>4.0329999999999998E-2</v>
      </c>
      <c r="P42" s="169">
        <v>0</v>
      </c>
      <c r="Q42" s="169">
        <f t="shared" si="12"/>
        <v>0</v>
      </c>
      <c r="R42" s="169"/>
      <c r="S42" s="169"/>
      <c r="T42" s="170">
        <v>6.4000000000000001E-2</v>
      </c>
      <c r="U42" s="169">
        <f t="shared" si="13"/>
        <v>2.37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92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>
        <v>33</v>
      </c>
      <c r="B43" s="167" t="s">
        <v>161</v>
      </c>
      <c r="C43" s="196" t="s">
        <v>162</v>
      </c>
      <c r="D43" s="169" t="s">
        <v>95</v>
      </c>
      <c r="E43" s="173">
        <v>37</v>
      </c>
      <c r="F43" s="175"/>
      <c r="G43" s="176">
        <f t="shared" si="7"/>
        <v>0</v>
      </c>
      <c r="H43" s="175"/>
      <c r="I43" s="176">
        <f t="shared" si="8"/>
        <v>0</v>
      </c>
      <c r="J43" s="175"/>
      <c r="K43" s="176">
        <f t="shared" si="9"/>
        <v>0</v>
      </c>
      <c r="L43" s="176">
        <v>21</v>
      </c>
      <c r="M43" s="176">
        <f t="shared" si="10"/>
        <v>0</v>
      </c>
      <c r="N43" s="169">
        <v>6.9999999999999999E-4</v>
      </c>
      <c r="O43" s="169">
        <f t="shared" si="11"/>
        <v>2.5899999999999999E-2</v>
      </c>
      <c r="P43" s="169">
        <v>0</v>
      </c>
      <c r="Q43" s="169">
        <f t="shared" si="12"/>
        <v>0</v>
      </c>
      <c r="R43" s="169"/>
      <c r="S43" s="169"/>
      <c r="T43" s="170">
        <v>0</v>
      </c>
      <c r="U43" s="169">
        <f t="shared" si="13"/>
        <v>0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103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ht="22.5" outlineLevel="1" x14ac:dyDescent="0.2">
      <c r="A44" s="161">
        <v>34</v>
      </c>
      <c r="B44" s="167" t="s">
        <v>163</v>
      </c>
      <c r="C44" s="196" t="s">
        <v>164</v>
      </c>
      <c r="D44" s="169" t="s">
        <v>95</v>
      </c>
      <c r="E44" s="173">
        <v>61</v>
      </c>
      <c r="F44" s="175"/>
      <c r="G44" s="176">
        <f t="shared" si="7"/>
        <v>0</v>
      </c>
      <c r="H44" s="175"/>
      <c r="I44" s="176">
        <f t="shared" si="8"/>
        <v>0</v>
      </c>
      <c r="J44" s="175"/>
      <c r="K44" s="176">
        <f t="shared" si="9"/>
        <v>0</v>
      </c>
      <c r="L44" s="176">
        <v>21</v>
      </c>
      <c r="M44" s="176">
        <f t="shared" si="10"/>
        <v>0</v>
      </c>
      <c r="N44" s="169">
        <v>0.13822000000000001</v>
      </c>
      <c r="O44" s="169">
        <f t="shared" si="11"/>
        <v>8.4314199999999992</v>
      </c>
      <c r="P44" s="169">
        <v>0</v>
      </c>
      <c r="Q44" s="169">
        <f t="shared" si="12"/>
        <v>0</v>
      </c>
      <c r="R44" s="169"/>
      <c r="S44" s="169"/>
      <c r="T44" s="170">
        <v>0.10299999999999999</v>
      </c>
      <c r="U44" s="169">
        <f t="shared" si="13"/>
        <v>6.28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92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ht="22.5" outlineLevel="1" x14ac:dyDescent="0.2">
      <c r="A45" s="161">
        <v>35</v>
      </c>
      <c r="B45" s="167" t="s">
        <v>165</v>
      </c>
      <c r="C45" s="196" t="s">
        <v>166</v>
      </c>
      <c r="D45" s="169" t="s">
        <v>95</v>
      </c>
      <c r="E45" s="173">
        <v>61</v>
      </c>
      <c r="F45" s="175"/>
      <c r="G45" s="176">
        <f t="shared" si="7"/>
        <v>0</v>
      </c>
      <c r="H45" s="175"/>
      <c r="I45" s="176">
        <f t="shared" si="8"/>
        <v>0</v>
      </c>
      <c r="J45" s="175"/>
      <c r="K45" s="176">
        <f t="shared" si="9"/>
        <v>0</v>
      </c>
      <c r="L45" s="176">
        <v>21</v>
      </c>
      <c r="M45" s="176">
        <f t="shared" si="10"/>
        <v>0</v>
      </c>
      <c r="N45" s="169">
        <v>6.0000000000000002E-5</v>
      </c>
      <c r="O45" s="169">
        <f t="shared" si="11"/>
        <v>3.6600000000000001E-3</v>
      </c>
      <c r="P45" s="169">
        <v>0</v>
      </c>
      <c r="Q45" s="169">
        <f t="shared" si="12"/>
        <v>0</v>
      </c>
      <c r="R45" s="169"/>
      <c r="S45" s="169"/>
      <c r="T45" s="170">
        <v>2.5999999999999999E-2</v>
      </c>
      <c r="U45" s="169">
        <f t="shared" si="13"/>
        <v>1.59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92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>
        <v>36</v>
      </c>
      <c r="B46" s="167" t="s">
        <v>167</v>
      </c>
      <c r="C46" s="196" t="s">
        <v>168</v>
      </c>
      <c r="D46" s="169" t="s">
        <v>95</v>
      </c>
      <c r="E46" s="173">
        <v>37</v>
      </c>
      <c r="F46" s="175"/>
      <c r="G46" s="176">
        <f t="shared" si="7"/>
        <v>0</v>
      </c>
      <c r="H46" s="175"/>
      <c r="I46" s="176">
        <f t="shared" si="8"/>
        <v>0</v>
      </c>
      <c r="J46" s="175"/>
      <c r="K46" s="176">
        <f t="shared" si="9"/>
        <v>0</v>
      </c>
      <c r="L46" s="176">
        <v>21</v>
      </c>
      <c r="M46" s="176">
        <f t="shared" si="10"/>
        <v>0</v>
      </c>
      <c r="N46" s="169">
        <v>0</v>
      </c>
      <c r="O46" s="169">
        <f t="shared" si="11"/>
        <v>0</v>
      </c>
      <c r="P46" s="169">
        <v>0</v>
      </c>
      <c r="Q46" s="169">
        <f t="shared" si="12"/>
        <v>0</v>
      </c>
      <c r="R46" s="169"/>
      <c r="S46" s="169"/>
      <c r="T46" s="170">
        <v>0.34399999999999997</v>
      </c>
      <c r="U46" s="169">
        <f t="shared" si="13"/>
        <v>12.73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92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85">
        <v>37</v>
      </c>
      <c r="B47" s="186" t="s">
        <v>169</v>
      </c>
      <c r="C47" s="198" t="s">
        <v>170</v>
      </c>
      <c r="D47" s="187" t="s">
        <v>95</v>
      </c>
      <c r="E47" s="188">
        <v>24</v>
      </c>
      <c r="F47" s="189"/>
      <c r="G47" s="190">
        <f t="shared" si="7"/>
        <v>0</v>
      </c>
      <c r="H47" s="189"/>
      <c r="I47" s="190">
        <f t="shared" si="8"/>
        <v>0</v>
      </c>
      <c r="J47" s="189"/>
      <c r="K47" s="190">
        <f t="shared" si="9"/>
        <v>0</v>
      </c>
      <c r="L47" s="190">
        <v>21</v>
      </c>
      <c r="M47" s="190">
        <f t="shared" si="10"/>
        <v>0</v>
      </c>
      <c r="N47" s="187">
        <v>0</v>
      </c>
      <c r="O47" s="187">
        <f t="shared" si="11"/>
        <v>0</v>
      </c>
      <c r="P47" s="187">
        <v>0</v>
      </c>
      <c r="Q47" s="187">
        <f t="shared" si="12"/>
        <v>0</v>
      </c>
      <c r="R47" s="187"/>
      <c r="S47" s="187"/>
      <c r="T47" s="191">
        <v>0.15110000000000001</v>
      </c>
      <c r="U47" s="187">
        <f t="shared" si="13"/>
        <v>3.63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92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x14ac:dyDescent="0.2">
      <c r="A48" s="6"/>
      <c r="B48" s="7" t="s">
        <v>171</v>
      </c>
      <c r="C48" s="199" t="s">
        <v>171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v>15</v>
      </c>
      <c r="AD48">
        <v>21</v>
      </c>
    </row>
    <row r="49" spans="1:31" x14ac:dyDescent="0.2">
      <c r="A49" s="192"/>
      <c r="B49" s="193">
        <v>26</v>
      </c>
      <c r="C49" s="200" t="s">
        <v>171</v>
      </c>
      <c r="D49" s="194"/>
      <c r="E49" s="194"/>
      <c r="F49" s="194"/>
      <c r="G49" s="195">
        <f>G8+G12+G37</f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f>SUMIF(L7:L47,AC48,G7:G47)</f>
        <v>0</v>
      </c>
      <c r="AD49">
        <f>SUMIF(L7:L47,AD48,G7:G47)</f>
        <v>0</v>
      </c>
      <c r="AE49" t="s">
        <v>172</v>
      </c>
    </row>
    <row r="50" spans="1:31" x14ac:dyDescent="0.2">
      <c r="A50" s="6"/>
      <c r="B50" s="7" t="s">
        <v>171</v>
      </c>
      <c r="C50" s="199" t="s">
        <v>171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6"/>
      <c r="B51" s="7" t="s">
        <v>171</v>
      </c>
      <c r="C51" s="199" t="s">
        <v>171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48">
        <v>33</v>
      </c>
      <c r="B52" s="248"/>
      <c r="C52" s="249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50"/>
      <c r="B53" s="251"/>
      <c r="C53" s="252"/>
      <c r="D53" s="251"/>
      <c r="E53" s="251"/>
      <c r="F53" s="251"/>
      <c r="G53" s="253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E53" t="s">
        <v>173</v>
      </c>
    </row>
    <row r="54" spans="1:31" x14ac:dyDescent="0.2">
      <c r="A54" s="254"/>
      <c r="B54" s="255"/>
      <c r="C54" s="256"/>
      <c r="D54" s="255"/>
      <c r="E54" s="255"/>
      <c r="F54" s="255"/>
      <c r="G54" s="257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54"/>
      <c r="B55" s="255"/>
      <c r="C55" s="256"/>
      <c r="D55" s="255"/>
      <c r="E55" s="255"/>
      <c r="F55" s="255"/>
      <c r="G55" s="25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54"/>
      <c r="B56" s="255"/>
      <c r="C56" s="256"/>
      <c r="D56" s="255"/>
      <c r="E56" s="255"/>
      <c r="F56" s="255"/>
      <c r="G56" s="25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258"/>
      <c r="B57" s="259"/>
      <c r="C57" s="260"/>
      <c r="D57" s="259"/>
      <c r="E57" s="259"/>
      <c r="F57" s="259"/>
      <c r="G57" s="261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A58" s="6"/>
      <c r="B58" s="7" t="s">
        <v>171</v>
      </c>
      <c r="C58" s="199" t="s">
        <v>171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 x14ac:dyDescent="0.2">
      <c r="C59" s="201"/>
      <c r="AE59" t="s">
        <v>174</v>
      </c>
    </row>
  </sheetData>
  <sheetProtection password="9CDF" sheet="1" objects="1" scenarios="1"/>
  <mergeCells count="6">
    <mergeCell ref="A52:C52"/>
    <mergeCell ref="A53:G57"/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Agbul Ahmet</dc:creator>
  <cp:lastModifiedBy>Pravec, Luboš</cp:lastModifiedBy>
  <cp:lastPrinted>2014-02-28T09:52:57Z</cp:lastPrinted>
  <dcterms:created xsi:type="dcterms:W3CDTF">2009-04-08T07:15:50Z</dcterms:created>
  <dcterms:modified xsi:type="dcterms:W3CDTF">2019-06-28T10:45:55Z</dcterms:modified>
</cp:coreProperties>
</file>